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4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</sheets>
  <definedNames>
    <definedName name="_xlnm.Print_Area" localSheetId="3">'бер'!$A$1:$AE$98</definedName>
    <definedName name="_xlnm.Print_Area" localSheetId="4">'квіт'!$A$1:$AE$98</definedName>
    <definedName name="_xlnm.Print_Area" localSheetId="2">'лют'!$A$1:$AE$98</definedName>
    <definedName name="_xlnm.Print_Area" localSheetId="1">'тимч лют'!$A$1:$AE$95</definedName>
    <definedName name="_xlnm.Print_Area" localSheetId="0">'тимч січ'!$A$1:$AE$95</definedName>
  </definedNames>
  <calcPr fullCalcOnLoad="1"/>
</workbook>
</file>

<file path=xl/sharedStrings.xml><?xml version="1.0" encoding="utf-8"?>
<sst xmlns="http://schemas.openxmlformats.org/spreadsheetml/2006/main" count="509" uniqueCount="64">
  <si>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</si>
  <si>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</si>
  <si>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</si>
  <si>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</si>
  <si>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</si>
  <si>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</si>
  <si>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</si>
  <si>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</si>
  <si>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</si>
  <si>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</si>
  <si>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</si>
  <si>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</si>
  <si>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</si>
  <si>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</si>
  <si>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</si>
  <si>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</si>
  <si>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</si>
  <si>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</si>
  <si>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</si>
  <si>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</si>
  <si>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</si>
  <si>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</si>
  <si>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</si>
  <si>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</si>
  <si>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</si>
  <si>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</si>
  <si>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</si>
  <si>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</si>
  <si>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</si>
  <si>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</si>
  <si>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</si>
  <si>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</si>
  <si>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</si>
  <si>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</si>
  <si>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</si>
  <si>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</si>
  <si>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</si>
  <si>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</si>
  <si>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</si>
  <si>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</si>
  <si>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</si>
  <si>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</si>
  <si>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</si>
  <si>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</si>
  <si>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</si>
  <si>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</si>
  <si>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</si>
  <si>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</si>
  <si>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</si>
  <si>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</si>
  <si>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</si>
  <si>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</si>
  <si>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</si>
  <si>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</si>
  <si>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</si>
  <si>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</si>
  <si>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</si>
  <si>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</si>
  <si>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</si>
  <si>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</si>
  <si>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</si>
  <si>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</si>
  <si>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</si>
  <si>
    <t>Екологічний фонд (200600, 200700)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</si>
</sst>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37" fillId="0" borderId="10" xfId="0" applyFont="1" applyBorder="1" applyAlignment="1">
      <alignment wrapText="1"/>
    </xf>
    <xf numFmtId="188" fontId="38" fillId="0" borderId="10" xfId="0" applyNumberFormat="1" applyFont="1" applyBorder="1" applyAlignment="1">
      <alignment/>
    </xf>
    <xf numFmtId="188" fontId="38" fillId="0" borderId="10" xfId="0" applyNumberFormat="1" applyFont="1" applyBorder="1" applyAlignment="1">
      <alignment/>
    </xf>
    <xf numFmtId="188" fontId="38" fillId="24" borderId="10" xfId="0" applyNumberFormat="1" applyFont="1" applyFill="1" applyBorder="1" applyAlignment="1">
      <alignment/>
    </xf>
    <xf numFmtId="188" fontId="38" fillId="0" borderId="10" xfId="0" applyNumberFormat="1" applyFont="1" applyFill="1" applyBorder="1" applyAlignment="1">
      <alignment/>
    </xf>
    <xf numFmtId="0" fontId="39" fillId="0" borderId="0" xfId="0" applyFont="1" applyAlignment="1">
      <alignment/>
    </xf>
    <xf numFmtId="188" fontId="38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48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52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52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58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tabSelected="1" zoomScale="75" zoomScaleNormal="75" workbookViewId="0" topLeftCell="A1">
      <pane xSplit="3" ySplit="9" topLeftCell="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V8" sqref="V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61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28694.5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>
        <v>9565.4</v>
      </c>
      <c r="M7" s="47"/>
      <c r="N7" s="47"/>
      <c r="O7" s="47"/>
      <c r="P7" s="47"/>
      <c r="Q7" s="47">
        <v>9565.4</v>
      </c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/>
      <c r="AD7" s="49"/>
      <c r="AE7" s="49"/>
    </row>
    <row r="8" spans="1:53" ht="18" customHeight="1">
      <c r="A8" s="61" t="s">
        <v>37</v>
      </c>
      <c r="B8" s="41">
        <f>SUM(D8:Z8)</f>
        <v>40035.8</v>
      </c>
      <c r="C8" s="41">
        <v>18822.1</v>
      </c>
      <c r="D8" s="44">
        <v>2319.1</v>
      </c>
      <c r="E8" s="56">
        <v>572.9</v>
      </c>
      <c r="F8" s="56">
        <v>1905.9</v>
      </c>
      <c r="G8" s="56">
        <v>1856</v>
      </c>
      <c r="H8" s="56">
        <v>2711</v>
      </c>
      <c r="I8" s="56">
        <v>3252.2</v>
      </c>
      <c r="J8" s="57">
        <v>1276.6</v>
      </c>
      <c r="K8" s="56">
        <v>1277.3</v>
      </c>
      <c r="L8" s="56">
        <v>2746.5</v>
      </c>
      <c r="M8" s="56">
        <v>1565.5</v>
      </c>
      <c r="N8" s="56">
        <v>3994.9</v>
      </c>
      <c r="O8" s="56">
        <v>2047.7</v>
      </c>
      <c r="P8" s="56">
        <v>2420.3</v>
      </c>
      <c r="Q8" s="56">
        <v>2354.2</v>
      </c>
      <c r="R8" s="56">
        <v>2262.5</v>
      </c>
      <c r="S8" s="58">
        <v>3201.7</v>
      </c>
      <c r="T8" s="58">
        <v>2653.6</v>
      </c>
      <c r="U8" s="56">
        <v>1617.9</v>
      </c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947.4000000000001</v>
      </c>
      <c r="G9" s="25">
        <f t="shared" si="0"/>
        <v>1824.9</v>
      </c>
      <c r="H9" s="25">
        <f t="shared" si="0"/>
        <v>492.1</v>
      </c>
      <c r="I9" s="25">
        <f t="shared" si="0"/>
        <v>602</v>
      </c>
      <c r="J9" s="25">
        <f t="shared" si="0"/>
        <v>1563.2</v>
      </c>
      <c r="K9" s="25">
        <f t="shared" si="0"/>
        <v>6535.400000000001</v>
      </c>
      <c r="L9" s="25">
        <f t="shared" si="0"/>
        <v>11429.4</v>
      </c>
      <c r="M9" s="25">
        <f t="shared" si="0"/>
        <v>1851.5</v>
      </c>
      <c r="N9" s="25">
        <f t="shared" si="0"/>
        <v>671.2</v>
      </c>
      <c r="O9" s="25">
        <f t="shared" si="0"/>
        <v>225.10000000000002</v>
      </c>
      <c r="P9" s="25">
        <f t="shared" si="0"/>
        <v>689.3</v>
      </c>
      <c r="Q9" s="25">
        <f t="shared" si="0"/>
        <v>5059.099999999999</v>
      </c>
      <c r="R9" s="25">
        <f t="shared" si="0"/>
        <v>716.1999999999999</v>
      </c>
      <c r="S9" s="25">
        <f t="shared" si="0"/>
        <v>716.1000000000001</v>
      </c>
      <c r="T9" s="25">
        <f t="shared" si="0"/>
        <v>5898.099999999999</v>
      </c>
      <c r="U9" s="25">
        <f t="shared" si="0"/>
        <v>8161.000000000001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58143.30000000001</v>
      </c>
      <c r="AE9" s="51">
        <f>AE10+AE15+AE24+AE33+AE47+AE52+AE54+AE61+AE62+AE71+AE72+AE75+AE87+AE80+AE82+AE81+AE69+AE88+AE90+AE89+AE70+AE40+AE91</f>
        <v>37536.9</v>
      </c>
      <c r="AF9" s="50"/>
      <c r="AG9" s="50"/>
    </row>
    <row r="10" spans="1:31" ht="15.75">
      <c r="A10" s="4" t="s">
        <v>4</v>
      </c>
      <c r="B10" s="23">
        <f>4048.2+70.7+110</f>
        <v>4228.9</v>
      </c>
      <c r="C10" s="23">
        <v>2142.3</v>
      </c>
      <c r="D10" s="23">
        <v>74.1</v>
      </c>
      <c r="E10" s="23">
        <v>126.4</v>
      </c>
      <c r="F10" s="23">
        <v>78.5</v>
      </c>
      <c r="G10" s="23">
        <v>135.2</v>
      </c>
      <c r="H10" s="23">
        <v>24.8</v>
      </c>
      <c r="I10" s="23">
        <v>185.4</v>
      </c>
      <c r="J10" s="26">
        <v>336.2</v>
      </c>
      <c r="K10" s="23">
        <v>271.3</v>
      </c>
      <c r="L10" s="23">
        <v>833.9</v>
      </c>
      <c r="M10" s="23">
        <v>12.9</v>
      </c>
      <c r="N10" s="23">
        <v>76.3</v>
      </c>
      <c r="O10" s="28">
        <v>32.5</v>
      </c>
      <c r="P10" s="23">
        <v>2.3</v>
      </c>
      <c r="Q10" s="23">
        <v>24.2</v>
      </c>
      <c r="R10" s="23">
        <v>2</v>
      </c>
      <c r="S10" s="27">
        <v>23.7</v>
      </c>
      <c r="T10" s="27">
        <v>1.7</v>
      </c>
      <c r="U10" s="27">
        <v>1736.3</v>
      </c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3977.7</v>
      </c>
      <c r="AE10" s="28">
        <f>B10+C10-AD10</f>
        <v>2393.5</v>
      </c>
    </row>
    <row r="11" spans="1:31" ht="15.75">
      <c r="A11" s="3" t="s">
        <v>5</v>
      </c>
      <c r="B11" s="23">
        <f>3300.4+83.8+46.7+30.1+86.5</f>
        <v>3547.5</v>
      </c>
      <c r="C11" s="23">
        <v>403.1</v>
      </c>
      <c r="D11" s="23">
        <v>4.9</v>
      </c>
      <c r="E11" s="23">
        <v>64</v>
      </c>
      <c r="F11" s="23">
        <v>21.3</v>
      </c>
      <c r="G11" s="23"/>
      <c r="H11" s="23">
        <v>13.4</v>
      </c>
      <c r="I11" s="23">
        <v>112.1</v>
      </c>
      <c r="J11" s="27">
        <v>148.4</v>
      </c>
      <c r="K11" s="23">
        <v>247.6</v>
      </c>
      <c r="L11" s="23">
        <v>806.2</v>
      </c>
      <c r="M11" s="23">
        <v>6.7</v>
      </c>
      <c r="N11" s="23">
        <v>4.6</v>
      </c>
      <c r="O11" s="28">
        <v>6.9</v>
      </c>
      <c r="P11" s="23"/>
      <c r="Q11" s="23"/>
      <c r="R11" s="23"/>
      <c r="S11" s="27"/>
      <c r="T11" s="27"/>
      <c r="U11" s="27">
        <v>1720.2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3156.3</v>
      </c>
      <c r="AE11" s="28">
        <f>B11+C11-AD11</f>
        <v>794.2999999999997</v>
      </c>
    </row>
    <row r="12" spans="1:31" ht="15.75">
      <c r="A12" s="3" t="s">
        <v>2</v>
      </c>
      <c r="B12" s="37">
        <f>241.4+3-1.5</f>
        <v>242.9</v>
      </c>
      <c r="C12" s="23">
        <v>746.3</v>
      </c>
      <c r="D12" s="23">
        <v>47.1</v>
      </c>
      <c r="E12" s="23"/>
      <c r="F12" s="23">
        <v>29.8</v>
      </c>
      <c r="G12" s="23">
        <v>64</v>
      </c>
      <c r="H12" s="23"/>
      <c r="I12" s="23">
        <v>59.3</v>
      </c>
      <c r="J12" s="27">
        <v>87.7</v>
      </c>
      <c r="K12" s="23"/>
      <c r="L12" s="23"/>
      <c r="M12" s="23"/>
      <c r="N12" s="23">
        <v>34.7</v>
      </c>
      <c r="O12" s="28"/>
      <c r="P12" s="23"/>
      <c r="Q12" s="23">
        <v>0.6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323.2</v>
      </c>
      <c r="AE12" s="28">
        <f>B12+C12-AD12</f>
        <v>666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438.49999999999966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27.400000000000002</v>
      </c>
      <c r="G14" s="23">
        <f t="shared" si="2"/>
        <v>71.19999999999999</v>
      </c>
      <c r="H14" s="23">
        <f t="shared" si="2"/>
        <v>11.4</v>
      </c>
      <c r="I14" s="23">
        <f t="shared" si="2"/>
        <v>14.000000000000014</v>
      </c>
      <c r="J14" s="23">
        <f t="shared" si="2"/>
        <v>100.09999999999998</v>
      </c>
      <c r="K14" s="23">
        <f t="shared" si="2"/>
        <v>23.700000000000017</v>
      </c>
      <c r="L14" s="23">
        <f t="shared" si="2"/>
        <v>27.699999999999932</v>
      </c>
      <c r="M14" s="23">
        <f t="shared" si="2"/>
        <v>6.2</v>
      </c>
      <c r="N14" s="23">
        <f t="shared" si="2"/>
        <v>37</v>
      </c>
      <c r="O14" s="23">
        <f t="shared" si="2"/>
        <v>25.6</v>
      </c>
      <c r="P14" s="23">
        <f t="shared" si="2"/>
        <v>2.3</v>
      </c>
      <c r="Q14" s="23">
        <f t="shared" si="2"/>
        <v>23.599999999999998</v>
      </c>
      <c r="R14" s="23">
        <f t="shared" si="2"/>
        <v>2</v>
      </c>
      <c r="S14" s="23">
        <f t="shared" si="2"/>
        <v>23.7</v>
      </c>
      <c r="T14" s="23">
        <f t="shared" si="2"/>
        <v>1.7</v>
      </c>
      <c r="U14" s="23">
        <f t="shared" si="2"/>
        <v>16.09999999999991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498.1999999999998</v>
      </c>
      <c r="AE14" s="28">
        <f>AE10-AE11-AE12-AE13</f>
        <v>933.2000000000003</v>
      </c>
    </row>
    <row r="15" spans="1:31" ht="15" customHeight="1">
      <c r="A15" s="4" t="s">
        <v>6</v>
      </c>
      <c r="B15" s="23">
        <f>26356-70.7</f>
        <v>26285.3</v>
      </c>
      <c r="C15" s="23">
        <v>10550.7</v>
      </c>
      <c r="D15" s="45">
        <v>2467</v>
      </c>
      <c r="E15" s="45">
        <v>0.6</v>
      </c>
      <c r="F15" s="23">
        <v>330.2</v>
      </c>
      <c r="G15" s="23">
        <v>1438.4</v>
      </c>
      <c r="H15" s="23">
        <v>323.4</v>
      </c>
      <c r="I15" s="23">
        <v>315.3</v>
      </c>
      <c r="J15" s="27"/>
      <c r="K15" s="23">
        <v>5183.3</v>
      </c>
      <c r="L15" s="23">
        <v>6538.6</v>
      </c>
      <c r="M15" s="23">
        <v>70.4</v>
      </c>
      <c r="N15" s="23">
        <v>205</v>
      </c>
      <c r="O15" s="28">
        <v>130.5</v>
      </c>
      <c r="P15" s="23"/>
      <c r="Q15" s="28"/>
      <c r="R15" s="23">
        <v>310.3</v>
      </c>
      <c r="S15" s="27">
        <f>517.1+42.5</f>
        <v>559.6</v>
      </c>
      <c r="T15" s="27">
        <v>5382.7</v>
      </c>
      <c r="U15" s="27">
        <v>4525.2</v>
      </c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27780.500000000004</v>
      </c>
      <c r="AE15" s="28">
        <f aca="true" t="shared" si="3" ref="AE15:AE31">B15+C15-AD15</f>
        <v>9055.499999999996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>
        <v>271.4</v>
      </c>
      <c r="H16" s="67"/>
      <c r="I16" s="67"/>
      <c r="J16" s="69"/>
      <c r="K16" s="67">
        <v>1820.7</v>
      </c>
      <c r="L16" s="67">
        <v>4384.3</v>
      </c>
      <c r="M16" s="67"/>
      <c r="N16" s="67"/>
      <c r="O16" s="70"/>
      <c r="P16" s="67"/>
      <c r="Q16" s="70"/>
      <c r="R16" s="67"/>
      <c r="S16" s="69">
        <v>517.1</v>
      </c>
      <c r="T16" s="69"/>
      <c r="U16" s="69">
        <v>3867.2</v>
      </c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13152.900000000001</v>
      </c>
      <c r="AE16" s="72">
        <f t="shared" si="3"/>
        <v>4384.299999999999</v>
      </c>
    </row>
    <row r="17" spans="1:32" ht="15.75">
      <c r="A17" s="3" t="s">
        <v>5</v>
      </c>
      <c r="B17" s="23">
        <f>20392.3-40.4+2-327.5</f>
        <v>20026.399999999998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>
        <v>5183.3</v>
      </c>
      <c r="L17" s="23">
        <v>3109.4</v>
      </c>
      <c r="M17" s="23"/>
      <c r="N17" s="23"/>
      <c r="O17" s="28"/>
      <c r="P17" s="23"/>
      <c r="Q17" s="28"/>
      <c r="R17" s="23"/>
      <c r="S17" s="27"/>
      <c r="T17" s="27">
        <v>5382</v>
      </c>
      <c r="U17" s="27">
        <v>3940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19280.5</v>
      </c>
      <c r="AE17" s="28">
        <f t="shared" si="3"/>
        <v>4081.7999999999993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>
        <v>0.7</v>
      </c>
      <c r="M18" s="23"/>
      <c r="N18" s="23"/>
      <c r="O18" s="28"/>
      <c r="P18" s="23"/>
      <c r="Q18" s="28"/>
      <c r="R18" s="23"/>
      <c r="S18" s="27">
        <v>0.8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1.7</v>
      </c>
      <c r="AE18" s="28">
        <f t="shared" si="3"/>
        <v>12.600000000000001</v>
      </c>
    </row>
    <row r="19" spans="1:31" ht="15.75">
      <c r="A19" s="3" t="s">
        <v>1</v>
      </c>
      <c r="B19" s="23">
        <f>2839.2-977.4</f>
        <v>1861.7999999999997</v>
      </c>
      <c r="C19" s="23">
        <v>1557.7</v>
      </c>
      <c r="D19" s="23">
        <v>569.8</v>
      </c>
      <c r="E19" s="23"/>
      <c r="F19" s="23">
        <v>330.2</v>
      </c>
      <c r="G19" s="23">
        <v>151</v>
      </c>
      <c r="H19" s="23">
        <v>135.8</v>
      </c>
      <c r="I19" s="23">
        <v>235.2</v>
      </c>
      <c r="J19" s="27"/>
      <c r="K19" s="23"/>
      <c r="L19" s="23">
        <v>212.7</v>
      </c>
      <c r="M19" s="23">
        <v>53.7</v>
      </c>
      <c r="N19" s="23">
        <v>201.8</v>
      </c>
      <c r="O19" s="28">
        <v>117.5</v>
      </c>
      <c r="P19" s="23"/>
      <c r="Q19" s="28"/>
      <c r="R19" s="23">
        <v>280.9</v>
      </c>
      <c r="S19" s="27">
        <v>330</v>
      </c>
      <c r="T19" s="27">
        <v>0.7</v>
      </c>
      <c r="U19" s="27">
        <v>0.8</v>
      </c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2620.1</v>
      </c>
      <c r="AE19" s="28">
        <f t="shared" si="3"/>
        <v>799.4000000000001</v>
      </c>
    </row>
    <row r="20" spans="1:31" ht="15.75">
      <c r="A20" s="3" t="s">
        <v>2</v>
      </c>
      <c r="B20" s="23">
        <f>2667.4+1017.8+327.5</f>
        <v>4012.7</v>
      </c>
      <c r="C20" s="23">
        <v>5093.8</v>
      </c>
      <c r="D20" s="23">
        <v>227.1</v>
      </c>
      <c r="E20" s="23"/>
      <c r="F20" s="23"/>
      <c r="G20" s="23">
        <v>1199.6</v>
      </c>
      <c r="H20" s="23">
        <v>183.7</v>
      </c>
      <c r="I20" s="23">
        <v>71.5</v>
      </c>
      <c r="J20" s="27"/>
      <c r="K20" s="23"/>
      <c r="L20" s="23">
        <v>3136.7</v>
      </c>
      <c r="M20" s="23"/>
      <c r="N20" s="23"/>
      <c r="O20" s="28">
        <v>0.2</v>
      </c>
      <c r="P20" s="23"/>
      <c r="Q20" s="28"/>
      <c r="R20" s="23">
        <v>15.2</v>
      </c>
      <c r="S20" s="27">
        <f>161.4+14.9</f>
        <v>176.3</v>
      </c>
      <c r="T20" s="27"/>
      <c r="U20" s="27">
        <v>559.5</v>
      </c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5569.799999999999</v>
      </c>
      <c r="AE20" s="28">
        <f t="shared" si="3"/>
        <v>3536.7000000000007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>
        <v>5</v>
      </c>
      <c r="H21" s="23"/>
      <c r="I21" s="23"/>
      <c r="J21" s="27"/>
      <c r="K21" s="23"/>
      <c r="L21" s="23"/>
      <c r="M21" s="23">
        <v>16.3</v>
      </c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21.3</v>
      </c>
      <c r="AE21" s="28">
        <f t="shared" si="3"/>
        <v>6.800000000000001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344.6000000000013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82.80000000000018</v>
      </c>
      <c r="H23" s="23">
        <f t="shared" si="4"/>
        <v>3.8999999999999773</v>
      </c>
      <c r="I23" s="23">
        <f t="shared" si="4"/>
        <v>8.600000000000023</v>
      </c>
      <c r="J23" s="23">
        <f t="shared" si="4"/>
        <v>0</v>
      </c>
      <c r="K23" s="23">
        <f t="shared" si="4"/>
        <v>0</v>
      </c>
      <c r="L23" s="23">
        <f t="shared" si="4"/>
        <v>79.10000000000082</v>
      </c>
      <c r="M23" s="23">
        <f t="shared" si="4"/>
        <v>0.40000000000000213</v>
      </c>
      <c r="N23" s="23">
        <f t="shared" si="4"/>
        <v>3.1999999999999886</v>
      </c>
      <c r="O23" s="23">
        <f t="shared" si="4"/>
        <v>12.8</v>
      </c>
      <c r="P23" s="23">
        <f t="shared" si="4"/>
        <v>0</v>
      </c>
      <c r="Q23" s="23">
        <f t="shared" si="4"/>
        <v>0</v>
      </c>
      <c r="R23" s="23">
        <f t="shared" si="4"/>
        <v>14.200000000000035</v>
      </c>
      <c r="S23" s="23">
        <f t="shared" si="4"/>
        <v>52.50000000000006</v>
      </c>
      <c r="T23" s="23">
        <f t="shared" si="4"/>
        <v>-1.8185453143360064E-13</v>
      </c>
      <c r="U23" s="23">
        <f t="shared" si="4"/>
        <v>24.899999999999864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287.1000000000009</v>
      </c>
      <c r="AE23" s="28">
        <f t="shared" si="3"/>
        <v>618.2000000000014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>
        <v>194.4</v>
      </c>
      <c r="G24" s="23"/>
      <c r="H24" s="23"/>
      <c r="I24" s="23"/>
      <c r="J24" s="27"/>
      <c r="K24" s="23"/>
      <c r="L24" s="23">
        <v>3533.4</v>
      </c>
      <c r="M24" s="23">
        <v>1472.3</v>
      </c>
      <c r="N24" s="23">
        <v>168.5</v>
      </c>
      <c r="O24" s="28"/>
      <c r="P24" s="23"/>
      <c r="Q24" s="28">
        <v>4832.7</v>
      </c>
      <c r="R24" s="28">
        <f>355.2+15.8</f>
        <v>371</v>
      </c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15568.899999999998</v>
      </c>
      <c r="AE24" s="28">
        <f t="shared" si="3"/>
        <v>5395.800000000003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>
        <v>194.4</v>
      </c>
      <c r="G25" s="67"/>
      <c r="H25" s="67"/>
      <c r="I25" s="67"/>
      <c r="J25" s="69"/>
      <c r="K25" s="67"/>
      <c r="L25" s="67">
        <v>3533.4</v>
      </c>
      <c r="M25" s="67">
        <v>1472.3</v>
      </c>
      <c r="N25" s="67">
        <v>168.5</v>
      </c>
      <c r="O25" s="70"/>
      <c r="P25" s="67"/>
      <c r="Q25" s="70">
        <v>4832.7</v>
      </c>
      <c r="R25" s="70">
        <v>355.2</v>
      </c>
      <c r="S25" s="69"/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15553.099999999999</v>
      </c>
      <c r="AE25" s="72">
        <f t="shared" si="3"/>
        <v>5181.200000000001</v>
      </c>
    </row>
    <row r="26" spans="1:32" ht="15.75">
      <c r="A26" s="3" t="s">
        <v>5</v>
      </c>
      <c r="B26" s="23">
        <v>12837.9</v>
      </c>
      <c r="C26" s="23">
        <v>5113.5</v>
      </c>
      <c r="D26" s="23">
        <v>4996.6</v>
      </c>
      <c r="E26" s="23"/>
      <c r="F26" s="23">
        <v>192.6</v>
      </c>
      <c r="G26" s="23"/>
      <c r="H26" s="23"/>
      <c r="I26" s="23"/>
      <c r="J26" s="27"/>
      <c r="K26" s="23"/>
      <c r="L26" s="23">
        <v>3533.4</v>
      </c>
      <c r="M26" s="23">
        <v>437.2</v>
      </c>
      <c r="N26" s="23">
        <v>168.1</v>
      </c>
      <c r="O26" s="28"/>
      <c r="P26" s="23"/>
      <c r="Q26" s="28">
        <v>4832.7</v>
      </c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14160.600000000002</v>
      </c>
      <c r="AE26" s="28">
        <f t="shared" si="3"/>
        <v>3790.7999999999993</v>
      </c>
      <c r="AF26" s="6"/>
    </row>
    <row r="27" spans="1:31" ht="15.75">
      <c r="A27" s="3" t="s">
        <v>3</v>
      </c>
      <c r="B27" s="23">
        <v>504.9</v>
      </c>
      <c r="C27" s="23">
        <v>3.5</v>
      </c>
      <c r="D27" s="23"/>
      <c r="E27" s="23"/>
      <c r="F27" s="23">
        <v>1.8</v>
      </c>
      <c r="G27" s="23"/>
      <c r="H27" s="23"/>
      <c r="I27" s="23"/>
      <c r="J27" s="27"/>
      <c r="K27" s="23"/>
      <c r="L27" s="23"/>
      <c r="M27" s="23">
        <v>77.1</v>
      </c>
      <c r="N27" s="23">
        <v>0.2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79.1</v>
      </c>
      <c r="AE27" s="28">
        <f t="shared" si="3"/>
        <v>429.29999999999995</v>
      </c>
    </row>
    <row r="28" spans="1:31" ht="15.75">
      <c r="A28" s="3" t="s">
        <v>1</v>
      </c>
      <c r="B28" s="23">
        <v>302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>
        <v>96.9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96.9</v>
      </c>
      <c r="AE28" s="28">
        <f t="shared" si="3"/>
        <v>210.9</v>
      </c>
    </row>
    <row r="29" spans="1:31" ht="15.75">
      <c r="A29" s="3" t="s">
        <v>2</v>
      </c>
      <c r="B29" s="23">
        <v>829.9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>
        <v>240.6</v>
      </c>
      <c r="N29" s="23"/>
      <c r="O29" s="28"/>
      <c r="P29" s="23"/>
      <c r="Q29" s="28"/>
      <c r="R29" s="23">
        <v>329.9</v>
      </c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570.5</v>
      </c>
      <c r="AE29" s="28">
        <f t="shared" si="3"/>
        <v>308.29999999999995</v>
      </c>
    </row>
    <row r="30" spans="1:31" ht="15.75">
      <c r="A30" s="3" t="s">
        <v>17</v>
      </c>
      <c r="B30" s="23">
        <v>123.9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>
        <v>55.7</v>
      </c>
      <c r="N30" s="23"/>
      <c r="O30" s="28"/>
      <c r="P30" s="23"/>
      <c r="Q30" s="28"/>
      <c r="R30" s="23">
        <v>24.9</v>
      </c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80.6</v>
      </c>
      <c r="AE30" s="28">
        <f t="shared" si="3"/>
        <v>43.30000000000001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1126.1000000000008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1.1324274851176597E-14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564.7999999999998</v>
      </c>
      <c r="N32" s="23">
        <f t="shared" si="5"/>
        <v>0.20000000000000567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16.200000000000024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581.1999999999999</v>
      </c>
      <c r="AE32" s="28">
        <f>AE24-AE26-AE27-AE28-AE29-AE30-AE31</f>
        <v>613.2000000000037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>
        <v>42.4</v>
      </c>
      <c r="M33" s="23"/>
      <c r="N33" s="23"/>
      <c r="O33" s="28"/>
      <c r="P33" s="23">
        <v>63.1</v>
      </c>
      <c r="Q33" s="28"/>
      <c r="R33" s="23"/>
      <c r="S33" s="27"/>
      <c r="T33" s="27">
        <v>71.4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176.9</v>
      </c>
      <c r="AE33" s="28">
        <f aca="true" t="shared" si="6" ref="AE33:AE38">B33+C33-AD33</f>
        <v>106.1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>
        <v>41.2</v>
      </c>
      <c r="M34" s="23"/>
      <c r="N34" s="23"/>
      <c r="O34" s="23"/>
      <c r="P34" s="23"/>
      <c r="Q34" s="28"/>
      <c r="R34" s="23"/>
      <c r="S34" s="27"/>
      <c r="T34" s="27">
        <v>71.4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112.60000000000001</v>
      </c>
      <c r="AE34" s="28">
        <f t="shared" si="6"/>
        <v>4.699999999999989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53.1+10.4</f>
        <v>63.5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>
        <v>0.7</v>
      </c>
      <c r="M36" s="23"/>
      <c r="N36" s="23"/>
      <c r="O36" s="28"/>
      <c r="P36" s="23">
        <v>63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63.7</v>
      </c>
      <c r="AE36" s="28">
        <f t="shared" si="6"/>
        <v>23.799999999999997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13.599999999999994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0.4999999999999958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0.10000000000000142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0.5999999999999972</v>
      </c>
      <c r="AE39" s="28">
        <f>AE33-AE34-AE36-AE38-AE35-AE37</f>
        <v>77.60000000000001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>
        <v>48.7</v>
      </c>
      <c r="J40" s="27"/>
      <c r="K40" s="23">
        <v>276.1</v>
      </c>
      <c r="L40" s="23"/>
      <c r="M40" s="23"/>
      <c r="N40" s="23"/>
      <c r="O40" s="28"/>
      <c r="P40" s="23"/>
      <c r="Q40" s="28">
        <v>3.4</v>
      </c>
      <c r="R40" s="28"/>
      <c r="S40" s="27">
        <v>2.2</v>
      </c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331.2</v>
      </c>
      <c r="AE40" s="28">
        <f aca="true" t="shared" si="8" ref="AE40:AE45">B40+C40-AD40</f>
        <v>342.3999999999999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>
        <v>214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214</v>
      </c>
      <c r="AE41" s="28">
        <f t="shared" si="8"/>
        <v>272.3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3</v>
      </c>
      <c r="D43" s="23"/>
      <c r="E43" s="23"/>
      <c r="F43" s="23"/>
      <c r="G43" s="23"/>
      <c r="H43" s="23"/>
      <c r="I43" s="23">
        <v>1.3</v>
      </c>
      <c r="J43" s="27"/>
      <c r="K43" s="23">
        <v>4.1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5.3999999999999995</v>
      </c>
      <c r="AE43" s="28">
        <f t="shared" si="8"/>
        <v>3.6000000000000005</v>
      </c>
    </row>
    <row r="44" spans="1:31" ht="15.75">
      <c r="A44" s="3" t="s">
        <v>2</v>
      </c>
      <c r="B44" s="23">
        <v>39.1</v>
      </c>
      <c r="C44" s="23">
        <v>82.6</v>
      </c>
      <c r="D44" s="23"/>
      <c r="E44" s="23"/>
      <c r="F44" s="23"/>
      <c r="G44" s="23"/>
      <c r="H44" s="23"/>
      <c r="I44" s="23">
        <v>45.6</v>
      </c>
      <c r="J44" s="27"/>
      <c r="K44" s="23">
        <v>36.3</v>
      </c>
      <c r="L44" s="23"/>
      <c r="M44" s="23"/>
      <c r="N44" s="23"/>
      <c r="O44" s="28"/>
      <c r="P44" s="23"/>
      <c r="Q44" s="28">
        <v>2.7</v>
      </c>
      <c r="R44" s="23"/>
      <c r="S44" s="27">
        <v>2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86.60000000000001</v>
      </c>
      <c r="AE44" s="28">
        <f t="shared" si="8"/>
        <v>35.09999999999998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1.8000000000000043</v>
      </c>
      <c r="J46" s="23">
        <f t="shared" si="10"/>
        <v>0</v>
      </c>
      <c r="K46" s="23">
        <f t="shared" si="10"/>
        <v>21.700000000000024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0.6999999999999997</v>
      </c>
      <c r="R46" s="23">
        <f t="shared" si="10"/>
        <v>0</v>
      </c>
      <c r="S46" s="23">
        <f t="shared" si="10"/>
        <v>0.20000000000000018</v>
      </c>
      <c r="T46" s="23">
        <f t="shared" si="10"/>
        <v>0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24.900000000000027</v>
      </c>
      <c r="AE46" s="28">
        <f>AE40-AE41-AE42-AE43-AE44-AE45</f>
        <v>31.399999999999935</v>
      </c>
    </row>
    <row r="47" spans="1:31" ht="17.25" customHeight="1">
      <c r="A47" s="4" t="s">
        <v>15</v>
      </c>
      <c r="B47" s="37">
        <f>1059.8-5.4</f>
        <v>1054.3999999999999</v>
      </c>
      <c r="C47" s="23">
        <v>514.2</v>
      </c>
      <c r="D47" s="23"/>
      <c r="E47" s="29">
        <v>13.6</v>
      </c>
      <c r="F47" s="29"/>
      <c r="G47" s="29"/>
      <c r="H47" s="29">
        <v>84.8</v>
      </c>
      <c r="I47" s="29"/>
      <c r="J47" s="30">
        <v>20.8</v>
      </c>
      <c r="K47" s="29">
        <v>33.6</v>
      </c>
      <c r="L47" s="29"/>
      <c r="M47" s="29"/>
      <c r="N47" s="29">
        <v>130.7</v>
      </c>
      <c r="O47" s="32"/>
      <c r="P47" s="29"/>
      <c r="Q47" s="29">
        <v>63.1</v>
      </c>
      <c r="R47" s="29"/>
      <c r="S47" s="30"/>
      <c r="T47" s="30">
        <v>21.1</v>
      </c>
      <c r="U47" s="29">
        <v>62.1</v>
      </c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429.80000000000007</v>
      </c>
      <c r="AE47" s="28">
        <f>B47+C47-AD47</f>
        <v>1138.7999999999997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956.5-5.4</f>
        <v>951.1</v>
      </c>
      <c r="C49" s="23">
        <v>502.5</v>
      </c>
      <c r="D49" s="23"/>
      <c r="E49" s="23"/>
      <c r="F49" s="23"/>
      <c r="G49" s="23"/>
      <c r="H49" s="23">
        <v>78</v>
      </c>
      <c r="I49" s="23"/>
      <c r="J49" s="27">
        <v>20.6</v>
      </c>
      <c r="K49" s="23">
        <v>33.3</v>
      </c>
      <c r="L49" s="23"/>
      <c r="M49" s="23"/>
      <c r="N49" s="23">
        <v>130.5</v>
      </c>
      <c r="O49" s="28"/>
      <c r="P49" s="23"/>
      <c r="Q49" s="23">
        <v>62.7</v>
      </c>
      <c r="R49" s="23"/>
      <c r="S49" s="27"/>
      <c r="T49" s="27">
        <v>21</v>
      </c>
      <c r="U49" s="23">
        <v>24.6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370.7</v>
      </c>
      <c r="AE49" s="28">
        <f>B49+C49-AD49</f>
        <v>1082.8999999999999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103.29999999999984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6.799999999999997</v>
      </c>
      <c r="I51" s="23">
        <f t="shared" si="11"/>
        <v>0</v>
      </c>
      <c r="J51" s="23">
        <f t="shared" si="11"/>
        <v>0.1999999999999993</v>
      </c>
      <c r="K51" s="23">
        <f t="shared" si="11"/>
        <v>0.30000000000000426</v>
      </c>
      <c r="L51" s="23">
        <f t="shared" si="11"/>
        <v>0</v>
      </c>
      <c r="M51" s="23">
        <f t="shared" si="11"/>
        <v>0</v>
      </c>
      <c r="N51" s="23">
        <f t="shared" si="11"/>
        <v>0.19999999999998863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</v>
      </c>
      <c r="T51" s="23">
        <f t="shared" si="11"/>
        <v>0.10000000000000142</v>
      </c>
      <c r="U51" s="23">
        <f t="shared" si="11"/>
        <v>37.5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59.099999999999994</v>
      </c>
      <c r="AE51" s="28">
        <f>AE47-AE49-AE48</f>
        <v>55.899999999999864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>
        <v>342.3</v>
      </c>
      <c r="G52" s="23">
        <v>2.2</v>
      </c>
      <c r="H52" s="23">
        <v>8.5</v>
      </c>
      <c r="I52" s="23">
        <v>1.3</v>
      </c>
      <c r="J52" s="27">
        <v>1.6</v>
      </c>
      <c r="K52" s="23"/>
      <c r="L52" s="23">
        <v>10.6</v>
      </c>
      <c r="M52" s="23">
        <v>34.2</v>
      </c>
      <c r="N52" s="23">
        <v>57.7</v>
      </c>
      <c r="O52" s="28"/>
      <c r="P52" s="23"/>
      <c r="Q52" s="23">
        <v>70.3</v>
      </c>
      <c r="R52" s="23"/>
      <c r="S52" s="27"/>
      <c r="T52" s="27">
        <v>17.2</v>
      </c>
      <c r="U52" s="27">
        <v>208.3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3377.7999999999997</v>
      </c>
      <c r="AE52" s="28">
        <f aca="true" t="shared" si="12" ref="AE52:AE59">B52+C52-AD52</f>
        <v>701.3000000000006</v>
      </c>
    </row>
    <row r="53" spans="1:31" ht="15" customHeight="1">
      <c r="A53" s="3" t="s">
        <v>2</v>
      </c>
      <c r="B53" s="23">
        <v>414</v>
      </c>
      <c r="C53" s="23">
        <v>99.3</v>
      </c>
      <c r="D53" s="23">
        <v>50.5</v>
      </c>
      <c r="E53" s="23"/>
      <c r="F53" s="23">
        <v>190.4</v>
      </c>
      <c r="G53" s="23"/>
      <c r="H53" s="23"/>
      <c r="I53" s="23">
        <v>1.3</v>
      </c>
      <c r="J53" s="27"/>
      <c r="K53" s="23"/>
      <c r="L53" s="23">
        <v>10.6</v>
      </c>
      <c r="M53" s="23">
        <v>6.7</v>
      </c>
      <c r="N53" s="23"/>
      <c r="O53" s="28"/>
      <c r="P53" s="23"/>
      <c r="Q53" s="23"/>
      <c r="R53" s="23"/>
      <c r="S53" s="27"/>
      <c r="T53" s="27"/>
      <c r="U53" s="27">
        <v>53.3</v>
      </c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312.8</v>
      </c>
      <c r="AE53" s="28">
        <f t="shared" si="12"/>
        <v>200.49999999999994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>
        <v>181.8</v>
      </c>
      <c r="H54" s="23"/>
      <c r="I54" s="23">
        <v>11.7</v>
      </c>
      <c r="J54" s="27">
        <v>1194.3</v>
      </c>
      <c r="K54" s="23">
        <v>144</v>
      </c>
      <c r="L54" s="23"/>
      <c r="M54" s="23">
        <v>112.5</v>
      </c>
      <c r="N54" s="23">
        <v>25.4</v>
      </c>
      <c r="O54" s="28">
        <v>0.8</v>
      </c>
      <c r="P54" s="23">
        <v>5.5</v>
      </c>
      <c r="Q54" s="28">
        <v>57.9</v>
      </c>
      <c r="R54" s="23"/>
      <c r="S54" s="27">
        <v>125.2</v>
      </c>
      <c r="T54" s="27">
        <v>1.2</v>
      </c>
      <c r="U54" s="27">
        <v>1246</v>
      </c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3509.2</v>
      </c>
      <c r="AE54" s="23">
        <f t="shared" si="12"/>
        <v>857.1000000000004</v>
      </c>
      <c r="AF54" s="6"/>
    </row>
    <row r="55" spans="1:32" ht="15.75">
      <c r="A55" s="3" t="s">
        <v>5</v>
      </c>
      <c r="B55" s="23">
        <f>2432.2-7.5</f>
        <v>2424.7</v>
      </c>
      <c r="C55" s="23">
        <v>66.8</v>
      </c>
      <c r="D55" s="23"/>
      <c r="E55" s="23"/>
      <c r="F55" s="23"/>
      <c r="G55" s="23"/>
      <c r="H55" s="23"/>
      <c r="I55" s="23"/>
      <c r="J55" s="27">
        <v>1191.1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>
        <v>1224.7</v>
      </c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2415.8</v>
      </c>
      <c r="AE55" s="23">
        <f t="shared" si="12"/>
        <v>75.69999999999982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279.1+27.5</f>
        <v>306.6</v>
      </c>
      <c r="C57" s="23">
        <v>233.9</v>
      </c>
      <c r="D57" s="23"/>
      <c r="E57" s="23"/>
      <c r="F57" s="23"/>
      <c r="G57" s="23">
        <v>108.8</v>
      </c>
      <c r="H57" s="23"/>
      <c r="I57" s="23">
        <v>11.7</v>
      </c>
      <c r="J57" s="27"/>
      <c r="K57" s="23">
        <v>126.6</v>
      </c>
      <c r="L57" s="23"/>
      <c r="M57" s="23">
        <v>38.9</v>
      </c>
      <c r="N57" s="23">
        <v>18.4</v>
      </c>
      <c r="O57" s="28"/>
      <c r="P57" s="23">
        <v>2.1</v>
      </c>
      <c r="Q57" s="28">
        <v>20</v>
      </c>
      <c r="R57" s="23"/>
      <c r="S57" s="27">
        <v>16.9</v>
      </c>
      <c r="T57" s="27">
        <v>1.2</v>
      </c>
      <c r="U57" s="27">
        <v>11.9</v>
      </c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356.49999999999994</v>
      </c>
      <c r="AE57" s="23">
        <f t="shared" si="12"/>
        <v>184.00000000000006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>
        <v>3.4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771.5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73.00000000000001</v>
      </c>
      <c r="H60" s="23">
        <f t="shared" si="13"/>
        <v>0</v>
      </c>
      <c r="I60" s="23">
        <f t="shared" si="13"/>
        <v>0</v>
      </c>
      <c r="J60" s="23">
        <f t="shared" si="13"/>
        <v>3.2000000000000455</v>
      </c>
      <c r="K60" s="23">
        <f t="shared" si="13"/>
        <v>17.400000000000006</v>
      </c>
      <c r="L60" s="23">
        <f t="shared" si="13"/>
        <v>0</v>
      </c>
      <c r="M60" s="23">
        <f t="shared" si="13"/>
        <v>70.19999999999999</v>
      </c>
      <c r="N60" s="23">
        <f t="shared" si="13"/>
        <v>7</v>
      </c>
      <c r="O60" s="23">
        <f t="shared" si="13"/>
        <v>0.8</v>
      </c>
      <c r="P60" s="23">
        <f t="shared" si="13"/>
        <v>3.4</v>
      </c>
      <c r="Q60" s="23">
        <f t="shared" si="13"/>
        <v>37.9</v>
      </c>
      <c r="R60" s="23">
        <f t="shared" si="13"/>
        <v>0</v>
      </c>
      <c r="S60" s="23">
        <f t="shared" si="13"/>
        <v>108.30000000000001</v>
      </c>
      <c r="T60" s="23">
        <f t="shared" si="13"/>
        <v>0</v>
      </c>
      <c r="U60" s="23">
        <f t="shared" si="13"/>
        <v>9.399999999999954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733.4999999999997</v>
      </c>
      <c r="AE60" s="23">
        <f>AE54-AE55-AE57-AE59-AE56-AE58</f>
        <v>577.4000000000005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>
        <v>27.3</v>
      </c>
      <c r="P61" s="23"/>
      <c r="Q61" s="28"/>
      <c r="R61" s="23"/>
      <c r="S61" s="27"/>
      <c r="T61" s="27"/>
      <c r="U61" s="27">
        <v>43.7</v>
      </c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89.9</v>
      </c>
      <c r="AE61" s="23">
        <f aca="true" t="shared" si="15" ref="AE61:AE67">B61+C61-AD61</f>
        <v>77.19999999999999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>
        <v>1.3</v>
      </c>
      <c r="G62" s="23"/>
      <c r="H62" s="23">
        <v>36.2</v>
      </c>
      <c r="I62" s="23">
        <v>1.3</v>
      </c>
      <c r="J62" s="27">
        <v>0.1</v>
      </c>
      <c r="K62" s="23">
        <v>7.8</v>
      </c>
      <c r="L62" s="23">
        <v>422</v>
      </c>
      <c r="M62" s="23"/>
      <c r="N62" s="23"/>
      <c r="O62" s="28"/>
      <c r="P62" s="23"/>
      <c r="Q62" s="28"/>
      <c r="R62" s="23"/>
      <c r="S62" s="27"/>
      <c r="T62" s="27">
        <v>397.2</v>
      </c>
      <c r="U62" s="27">
        <v>336.3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1206.7</v>
      </c>
      <c r="AE62" s="23">
        <f t="shared" si="15"/>
        <v>722.8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>
        <v>7.8</v>
      </c>
      <c r="L63" s="23">
        <v>263.9</v>
      </c>
      <c r="M63" s="23"/>
      <c r="N63" s="23"/>
      <c r="O63" s="28"/>
      <c r="P63" s="23"/>
      <c r="Q63" s="28"/>
      <c r="R63" s="23"/>
      <c r="S63" s="27"/>
      <c r="T63" s="27">
        <v>397.2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668.9</v>
      </c>
      <c r="AE63" s="23">
        <f t="shared" si="15"/>
        <v>78.20000000000005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31.5</v>
      </c>
      <c r="C65" s="23">
        <v>27.1</v>
      </c>
      <c r="D65" s="23"/>
      <c r="E65" s="23"/>
      <c r="F65" s="23"/>
      <c r="G65" s="23"/>
      <c r="H65" s="23"/>
      <c r="I65" s="23"/>
      <c r="J65" s="27">
        <v>0.1</v>
      </c>
      <c r="K65" s="23"/>
      <c r="L65" s="23">
        <v>5.9</v>
      </c>
      <c r="M65" s="23"/>
      <c r="N65" s="23"/>
      <c r="O65" s="28"/>
      <c r="P65" s="23"/>
      <c r="Q65" s="28"/>
      <c r="R65" s="23"/>
      <c r="S65" s="27"/>
      <c r="T65" s="27"/>
      <c r="U65" s="27">
        <v>12.1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18.1</v>
      </c>
      <c r="AE65" s="23">
        <f t="shared" si="15"/>
        <v>40.5</v>
      </c>
      <c r="AF65" s="6"/>
    </row>
    <row r="66" spans="1:31" ht="15.75">
      <c r="A66" s="3" t="s">
        <v>2</v>
      </c>
      <c r="B66" s="23">
        <f>95.9+0.6</f>
        <v>96.5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>
        <v>12.1</v>
      </c>
      <c r="M66" s="23"/>
      <c r="N66" s="23"/>
      <c r="O66" s="28"/>
      <c r="P66" s="23"/>
      <c r="Q66" s="23"/>
      <c r="R66" s="23"/>
      <c r="S66" s="27"/>
      <c r="T66" s="27"/>
      <c r="U66" s="27">
        <v>86.4</v>
      </c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103</v>
      </c>
      <c r="AE66" s="23">
        <f t="shared" si="15"/>
        <v>2.200000000000003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396.6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1.3</v>
      </c>
      <c r="G68" s="23">
        <f t="shared" si="16"/>
        <v>0</v>
      </c>
      <c r="H68" s="23">
        <f t="shared" si="16"/>
        <v>36.2</v>
      </c>
      <c r="I68" s="23">
        <f t="shared" si="16"/>
        <v>1.3</v>
      </c>
      <c r="J68" s="23">
        <f t="shared" si="16"/>
        <v>0</v>
      </c>
      <c r="K68" s="23">
        <f t="shared" si="16"/>
        <v>0</v>
      </c>
      <c r="L68" s="23">
        <f t="shared" si="16"/>
        <v>140.10000000000002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237.8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416.70000000000005</v>
      </c>
      <c r="AE68" s="23">
        <f>AE62-AE63-AE66-AE67-AE65-AE64</f>
        <v>601.8999999999999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5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5</v>
      </c>
      <c r="AE69" s="31">
        <f aca="true" t="shared" si="17" ref="AE69:AE91">B69+C69-AD69</f>
        <v>588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6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590+5.4-110</f>
        <v>485.4</v>
      </c>
      <c r="C72" s="23">
        <v>1961.4</v>
      </c>
      <c r="D72" s="23">
        <v>8.7</v>
      </c>
      <c r="E72" s="23">
        <v>23.6</v>
      </c>
      <c r="F72" s="23">
        <v>0.7</v>
      </c>
      <c r="G72" s="23">
        <v>67.3</v>
      </c>
      <c r="H72" s="23">
        <v>5.6</v>
      </c>
      <c r="I72" s="23">
        <v>38.3</v>
      </c>
      <c r="J72" s="27">
        <v>10.2</v>
      </c>
      <c r="K72" s="23">
        <v>0.9</v>
      </c>
      <c r="L72" s="23"/>
      <c r="M72" s="23">
        <v>149.2</v>
      </c>
      <c r="N72" s="23">
        <v>7.6</v>
      </c>
      <c r="O72" s="23">
        <v>34</v>
      </c>
      <c r="P72" s="23"/>
      <c r="Q72" s="28"/>
      <c r="R72" s="23">
        <v>0.8</v>
      </c>
      <c r="S72" s="27">
        <v>0.4</v>
      </c>
      <c r="T72" s="27">
        <v>5.6</v>
      </c>
      <c r="U72" s="27">
        <v>3.1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356.00000000000006</v>
      </c>
      <c r="AE72" s="31">
        <f t="shared" si="17"/>
        <v>2090.8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16.8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>
        <v>48.5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48.5</v>
      </c>
      <c r="AE74" s="31">
        <f t="shared" si="17"/>
        <v>169.8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>
        <v>8.8</v>
      </c>
      <c r="I75" s="29"/>
      <c r="J75" s="30"/>
      <c r="K75" s="29"/>
      <c r="L75" s="29">
        <v>48.5</v>
      </c>
      <c r="M75" s="29"/>
      <c r="N75" s="29"/>
      <c r="O75" s="29"/>
      <c r="P75" s="29"/>
      <c r="Q75" s="32">
        <v>7.5</v>
      </c>
      <c r="R75" s="29">
        <v>32.1</v>
      </c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96.9</v>
      </c>
      <c r="AE75" s="31">
        <f t="shared" si="17"/>
        <v>1084.7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>
        <v>8.5</v>
      </c>
      <c r="I76" s="29"/>
      <c r="J76" s="30"/>
      <c r="K76" s="29"/>
      <c r="L76" s="29">
        <v>32.3</v>
      </c>
      <c r="M76" s="29"/>
      <c r="N76" s="29"/>
      <c r="O76" s="29"/>
      <c r="P76" s="29"/>
      <c r="Q76" s="32"/>
      <c r="R76" s="29">
        <v>32.1</v>
      </c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72.9</v>
      </c>
      <c r="AE76" s="31">
        <f t="shared" si="17"/>
        <v>1.7999999999999972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>
        <v>0.2</v>
      </c>
      <c r="I79" s="29"/>
      <c r="J79" s="30"/>
      <c r="K79" s="29"/>
      <c r="L79" s="29">
        <v>7.1</v>
      </c>
      <c r="M79" s="29"/>
      <c r="N79" s="29"/>
      <c r="O79" s="29"/>
      <c r="P79" s="29"/>
      <c r="Q79" s="32">
        <v>0.1</v>
      </c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7.3999999999999995</v>
      </c>
      <c r="AE79" s="31">
        <f t="shared" si="17"/>
        <v>0.5000000000000009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>
        <v>618.4</v>
      </c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1236.8</v>
      </c>
      <c r="AE89" s="23">
        <f t="shared" si="17"/>
        <v>618.5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7506.8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947.4000000000001</v>
      </c>
      <c r="G93" s="43">
        <f t="shared" si="18"/>
        <v>1824.9</v>
      </c>
      <c r="H93" s="43">
        <f t="shared" si="18"/>
        <v>492.1</v>
      </c>
      <c r="I93" s="43">
        <f t="shared" si="18"/>
        <v>602</v>
      </c>
      <c r="J93" s="43">
        <f t="shared" si="18"/>
        <v>1563.2</v>
      </c>
      <c r="K93" s="43">
        <f t="shared" si="18"/>
        <v>6535.400000000001</v>
      </c>
      <c r="L93" s="43">
        <f t="shared" si="18"/>
        <v>11429.4</v>
      </c>
      <c r="M93" s="43">
        <f t="shared" si="18"/>
        <v>1851.5</v>
      </c>
      <c r="N93" s="43">
        <f t="shared" si="18"/>
        <v>671.2</v>
      </c>
      <c r="O93" s="43">
        <f t="shared" si="18"/>
        <v>225.10000000000002</v>
      </c>
      <c r="P93" s="43">
        <f t="shared" si="18"/>
        <v>689.3</v>
      </c>
      <c r="Q93" s="43">
        <f t="shared" si="18"/>
        <v>5059.099999999999</v>
      </c>
      <c r="R93" s="43">
        <f t="shared" si="18"/>
        <v>716.1999999999999</v>
      </c>
      <c r="S93" s="43">
        <f t="shared" si="18"/>
        <v>716.1000000000001</v>
      </c>
      <c r="T93" s="43">
        <f t="shared" si="18"/>
        <v>5898.099999999999</v>
      </c>
      <c r="U93" s="43">
        <f t="shared" si="18"/>
        <v>8161.000000000001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58143.30000000001</v>
      </c>
      <c r="AE93" s="59">
        <f>AE10+AE15+AE24+AE33+AE47+AE52+AE54+AE61+AE62+AE69+AE71+AE72+AE75+AE80+AE81+AE82+AE87+AE88+AE89+AE90+AE70+AE40+AE91</f>
        <v>37536.9</v>
      </c>
    </row>
    <row r="94" spans="1:31" ht="15.75">
      <c r="A94" s="3" t="s">
        <v>5</v>
      </c>
      <c r="B94" s="23">
        <f aca="true" t="shared" si="19" ref="B94:AB94">B11+B17+B26+B34+B55+B63+B73+B41+B76</f>
        <v>40184.2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213.9</v>
      </c>
      <c r="G94" s="23">
        <f t="shared" si="19"/>
        <v>0</v>
      </c>
      <c r="H94" s="23">
        <f t="shared" si="19"/>
        <v>21.9</v>
      </c>
      <c r="I94" s="23">
        <f t="shared" si="19"/>
        <v>112.1</v>
      </c>
      <c r="J94" s="23">
        <f t="shared" si="19"/>
        <v>1339.5</v>
      </c>
      <c r="K94" s="23">
        <f t="shared" si="19"/>
        <v>5652.700000000001</v>
      </c>
      <c r="L94" s="23">
        <f t="shared" si="19"/>
        <v>7786.4</v>
      </c>
      <c r="M94" s="23">
        <f t="shared" si="19"/>
        <v>443.9</v>
      </c>
      <c r="N94" s="23">
        <f t="shared" si="19"/>
        <v>172.7</v>
      </c>
      <c r="O94" s="23">
        <f t="shared" si="19"/>
        <v>6.9</v>
      </c>
      <c r="P94" s="23">
        <f t="shared" si="19"/>
        <v>0</v>
      </c>
      <c r="Q94" s="23">
        <f t="shared" si="19"/>
        <v>4832.7</v>
      </c>
      <c r="R94" s="23">
        <f t="shared" si="19"/>
        <v>32.1</v>
      </c>
      <c r="S94" s="23">
        <f t="shared" si="19"/>
        <v>0</v>
      </c>
      <c r="T94" s="23">
        <f t="shared" si="19"/>
        <v>5850.599999999999</v>
      </c>
      <c r="U94" s="23">
        <f t="shared" si="19"/>
        <v>6884.9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40081.600000000006</v>
      </c>
      <c r="AE94" s="28">
        <f>B94+C94-AD94</f>
        <v>9116.399999999994</v>
      </c>
    </row>
    <row r="95" spans="1:31" ht="15.75">
      <c r="A95" s="3" t="s">
        <v>2</v>
      </c>
      <c r="B95" s="23">
        <f aca="true" t="shared" si="20" ref="B95:AB95">B12+B20+B29+B36+B57+B66+B44+B79+B74+B53</f>
        <v>6077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220.20000000000002</v>
      </c>
      <c r="G95" s="23">
        <f t="shared" si="20"/>
        <v>1420.8999999999999</v>
      </c>
      <c r="H95" s="23">
        <f t="shared" si="20"/>
        <v>183.89999999999998</v>
      </c>
      <c r="I95" s="23">
        <f t="shared" si="20"/>
        <v>189.4</v>
      </c>
      <c r="J95" s="23">
        <f t="shared" si="20"/>
        <v>87.7</v>
      </c>
      <c r="K95" s="23">
        <f t="shared" si="20"/>
        <v>162.89999999999998</v>
      </c>
      <c r="L95" s="23">
        <f t="shared" si="20"/>
        <v>3167.1999999999994</v>
      </c>
      <c r="M95" s="23">
        <f t="shared" si="20"/>
        <v>286.2</v>
      </c>
      <c r="N95" s="23">
        <f t="shared" si="20"/>
        <v>53.1</v>
      </c>
      <c r="O95" s="23">
        <f t="shared" si="20"/>
        <v>0.2</v>
      </c>
      <c r="P95" s="23">
        <f t="shared" si="20"/>
        <v>65.1</v>
      </c>
      <c r="Q95" s="23">
        <f t="shared" si="20"/>
        <v>23.400000000000002</v>
      </c>
      <c r="R95" s="23">
        <f t="shared" si="20"/>
        <v>345.09999999999997</v>
      </c>
      <c r="S95" s="23">
        <f t="shared" si="20"/>
        <v>195.20000000000002</v>
      </c>
      <c r="T95" s="23">
        <f t="shared" si="20"/>
        <v>1.2</v>
      </c>
      <c r="U95" s="23">
        <f t="shared" si="20"/>
        <v>711.0999999999999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7442</v>
      </c>
      <c r="AE95" s="28">
        <f>B95+C95-AD95</f>
        <v>5126.9000000000015</v>
      </c>
    </row>
    <row r="96" spans="1:31" ht="15.75">
      <c r="A96" s="3" t="s">
        <v>3</v>
      </c>
      <c r="B96" s="23">
        <f aca="true" t="shared" si="21" ref="B96:Y96">B18+B27+B42+B64+B77</f>
        <v>517.1999999999999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1.8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0.7</v>
      </c>
      <c r="M96" s="23">
        <f t="shared" si="21"/>
        <v>77.1</v>
      </c>
      <c r="N96" s="23">
        <f t="shared" si="21"/>
        <v>0.2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0.8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81.1</v>
      </c>
      <c r="AE96" s="28">
        <f>B96+C96-AD96</f>
        <v>511.89999999999986</v>
      </c>
    </row>
    <row r="97" spans="1:31" ht="15.75">
      <c r="A97" s="3" t="s">
        <v>1</v>
      </c>
      <c r="B97" s="23">
        <f aca="true" t="shared" si="22" ref="B97:Y97">B19+B28+B65+B35+B43+B56+B48+B78</f>
        <v>2201.2999999999997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330.2</v>
      </c>
      <c r="G97" s="23">
        <f t="shared" si="22"/>
        <v>151</v>
      </c>
      <c r="H97" s="23">
        <f t="shared" si="22"/>
        <v>135.8</v>
      </c>
      <c r="I97" s="23">
        <f t="shared" si="22"/>
        <v>236.5</v>
      </c>
      <c r="J97" s="23">
        <f t="shared" si="22"/>
        <v>0.1</v>
      </c>
      <c r="K97" s="23">
        <f t="shared" si="22"/>
        <v>4.1</v>
      </c>
      <c r="L97" s="23">
        <f t="shared" si="22"/>
        <v>218.6</v>
      </c>
      <c r="M97" s="23">
        <f t="shared" si="22"/>
        <v>150.60000000000002</v>
      </c>
      <c r="N97" s="23">
        <f t="shared" si="22"/>
        <v>201.8</v>
      </c>
      <c r="O97" s="23">
        <f t="shared" si="22"/>
        <v>117.5</v>
      </c>
      <c r="P97" s="23">
        <f t="shared" si="22"/>
        <v>0</v>
      </c>
      <c r="Q97" s="23">
        <f t="shared" si="22"/>
        <v>0</v>
      </c>
      <c r="R97" s="23">
        <f t="shared" si="22"/>
        <v>280.9</v>
      </c>
      <c r="S97" s="23">
        <f t="shared" si="22"/>
        <v>330</v>
      </c>
      <c r="T97" s="23">
        <f t="shared" si="22"/>
        <v>0.7</v>
      </c>
      <c r="U97" s="23">
        <f t="shared" si="22"/>
        <v>12.9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2740.5</v>
      </c>
      <c r="AE97" s="28">
        <f>B97+C97-AD97</f>
        <v>1054.3999999999996</v>
      </c>
    </row>
    <row r="98" spans="1:31" ht="15.75">
      <c r="A98" s="3" t="s">
        <v>17</v>
      </c>
      <c r="B98" s="23">
        <f aca="true" t="shared" si="23" ref="B98:AB98">B21+B30+B49+B37+B58+B13</f>
        <v>1105.9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5</v>
      </c>
      <c r="H98" s="23">
        <f t="shared" si="23"/>
        <v>78</v>
      </c>
      <c r="I98" s="23">
        <f t="shared" si="23"/>
        <v>0</v>
      </c>
      <c r="J98" s="23">
        <f t="shared" si="23"/>
        <v>20.6</v>
      </c>
      <c r="K98" s="23">
        <f t="shared" si="23"/>
        <v>33.3</v>
      </c>
      <c r="L98" s="23">
        <f t="shared" si="23"/>
        <v>0</v>
      </c>
      <c r="M98" s="23">
        <f t="shared" si="23"/>
        <v>75.4</v>
      </c>
      <c r="N98" s="23">
        <f t="shared" si="23"/>
        <v>130.5</v>
      </c>
      <c r="O98" s="23">
        <f t="shared" si="23"/>
        <v>0</v>
      </c>
      <c r="P98" s="23">
        <f t="shared" si="23"/>
        <v>0</v>
      </c>
      <c r="Q98" s="23">
        <f t="shared" si="23"/>
        <v>62.7</v>
      </c>
      <c r="R98" s="23">
        <f t="shared" si="23"/>
        <v>24.9</v>
      </c>
      <c r="S98" s="23">
        <f t="shared" si="23"/>
        <v>0</v>
      </c>
      <c r="T98" s="23">
        <f t="shared" si="23"/>
        <v>21</v>
      </c>
      <c r="U98" s="23">
        <f t="shared" si="23"/>
        <v>24.6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475.99999999999994</v>
      </c>
      <c r="AE98" s="28">
        <f>B98+C98-AD98</f>
        <v>1153</v>
      </c>
    </row>
    <row r="99" spans="1:31" ht="12.75">
      <c r="A99" s="1" t="s">
        <v>47</v>
      </c>
      <c r="B99" s="2">
        <f aca="true" t="shared" si="24" ref="B99:AB99">B93-B94-B95-B96-B97-B98</f>
        <v>17828.1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181.30000000000007</v>
      </c>
      <c r="G99" s="2">
        <f t="shared" si="24"/>
        <v>248.00000000000023</v>
      </c>
      <c r="H99" s="2">
        <f t="shared" si="24"/>
        <v>72.50000000000006</v>
      </c>
      <c r="I99" s="2">
        <f t="shared" si="24"/>
        <v>64</v>
      </c>
      <c r="J99" s="2">
        <f t="shared" si="24"/>
        <v>115.30000000000007</v>
      </c>
      <c r="K99" s="2">
        <f t="shared" si="24"/>
        <v>682.3999999999999</v>
      </c>
      <c r="L99" s="2">
        <f t="shared" si="24"/>
        <v>256.5000000000007</v>
      </c>
      <c r="M99" s="2">
        <f t="shared" si="24"/>
        <v>818.3</v>
      </c>
      <c r="N99" s="2">
        <f t="shared" si="24"/>
        <v>112.90000000000003</v>
      </c>
      <c r="O99" s="2">
        <f t="shared" si="24"/>
        <v>100.50000000000003</v>
      </c>
      <c r="P99" s="2">
        <f t="shared" si="24"/>
        <v>624.1999999999999</v>
      </c>
      <c r="Q99" s="2">
        <f t="shared" si="24"/>
        <v>140.2999999999996</v>
      </c>
      <c r="R99" s="2">
        <f t="shared" si="24"/>
        <v>33.19999999999997</v>
      </c>
      <c r="S99" s="2">
        <f t="shared" si="24"/>
        <v>190.10000000000014</v>
      </c>
      <c r="T99" s="2">
        <f t="shared" si="24"/>
        <v>24.599999999999994</v>
      </c>
      <c r="U99" s="2">
        <f t="shared" si="24"/>
        <v>527.5000000000014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7322.100000000004</v>
      </c>
      <c r="AE99" s="2">
        <f>AE93-AE94-AE95-AE96-AE97-AE98</f>
        <v>20574.300000000003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2015-04-16T08:48:52Z</cp:lastPrinted>
  <dcterms:created xsi:type="dcterms:W3CDTF">2002-11-05T08:53:00Z</dcterms:created>
  <dcterms:modified xsi:type="dcterms:W3CDTF">2015-04-28T08:05:34Z</dcterms:modified>
  <cp:category/>
  <cp:version/>
  <cp:contentType/>
  <cp:contentStatus/>
</cp:coreProperties>
</file>